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28"/>
  </bookViews>
  <sheets>
    <sheet name="Linia dwutorow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0" i="1" l="1"/>
  <c r="AR61" i="1"/>
  <c r="AR66" i="1"/>
  <c r="AR65" i="1"/>
  <c r="C16" i="1" s="1"/>
  <c r="AR62" i="1"/>
  <c r="AR63" i="1" s="1"/>
  <c r="AR64" i="1" s="1"/>
  <c r="C18" i="1" l="1"/>
  <c r="AR69" i="1"/>
  <c r="AR67" i="1" s="1"/>
  <c r="AR68" i="1" s="1"/>
  <c r="C15" i="1" s="1"/>
  <c r="AU60" i="1"/>
  <c r="AT61" i="1"/>
  <c r="AT62" i="1" s="1"/>
  <c r="AR60" i="1"/>
  <c r="AS63" i="1"/>
  <c r="C17" i="1" l="1"/>
  <c r="AV60" i="1"/>
  <c r="C19" i="1" l="1"/>
</calcChain>
</file>

<file path=xl/sharedStrings.xml><?xml version="1.0" encoding="utf-8"?>
<sst xmlns="http://schemas.openxmlformats.org/spreadsheetml/2006/main" count="66" uniqueCount="55">
  <si>
    <t>a</t>
  </si>
  <si>
    <t>b</t>
  </si>
  <si>
    <t>c1</t>
  </si>
  <si>
    <t>e</t>
  </si>
  <si>
    <t>f</t>
  </si>
  <si>
    <t>g</t>
  </si>
  <si>
    <t>Sp</t>
  </si>
  <si>
    <t>d</t>
  </si>
  <si>
    <t>Ssub</t>
  </si>
  <si>
    <t>Sbal</t>
  </si>
  <si>
    <t>Vp</t>
  </si>
  <si>
    <t>szerokość podkładu</t>
  </si>
  <si>
    <t>[-]</t>
  </si>
  <si>
    <t>kąt alfa</t>
  </si>
  <si>
    <t>sin</t>
  </si>
  <si>
    <t>u</t>
  </si>
  <si>
    <t>[m]</t>
  </si>
  <si>
    <t>[%]</t>
  </si>
  <si>
    <t>x(odcinek)</t>
  </si>
  <si>
    <t>[m^2]</t>
  </si>
  <si>
    <t>c11</t>
  </si>
  <si>
    <t>z</t>
  </si>
  <si>
    <t>h</t>
  </si>
  <si>
    <t>Vpods, sub</t>
  </si>
  <si>
    <t>Vpods, bal</t>
  </si>
  <si>
    <t>powierzchnia podkładu</t>
  </si>
  <si>
    <t>grubość subwarstwy</t>
  </si>
  <si>
    <t>c</t>
  </si>
  <si>
    <t xml:space="preserve">długość </t>
  </si>
  <si>
    <t>objętość podkładu</t>
  </si>
  <si>
    <t>rozstaw podkładów</t>
  </si>
  <si>
    <t>pochylenie torowiska</t>
  </si>
  <si>
    <t>Dane</t>
  </si>
  <si>
    <t>Nazwa</t>
  </si>
  <si>
    <t>Symbol</t>
  </si>
  <si>
    <t>Wartość</t>
  </si>
  <si>
    <t>Jedn.</t>
  </si>
  <si>
    <t>szerokość pryzmy podsypki za czołem podkładu</t>
  </si>
  <si>
    <t>grubość warstwy podsypki</t>
  </si>
  <si>
    <t>osiowy rozstaw szyn</t>
  </si>
  <si>
    <t>grubość podkładu</t>
  </si>
  <si>
    <t>pochylenie skarpy podsypki</t>
  </si>
  <si>
    <t>Wyniki</t>
  </si>
  <si>
    <t>pole powierzchni przekroju poprzecznego subwarstwy</t>
  </si>
  <si>
    <t>szerokość międzytorza</t>
  </si>
  <si>
    <r>
      <t xml:space="preserve">pole powierzchni przekroju poprzecznego balastowania </t>
    </r>
    <r>
      <rPr>
        <sz val="8"/>
        <color theme="1"/>
        <rFont val="Calibri"/>
        <family val="2"/>
        <charset val="238"/>
        <scheme val="minor"/>
      </rPr>
      <t>(bez uwzględnienia podkładów)</t>
    </r>
  </si>
  <si>
    <t>objętość subwarstwy</t>
  </si>
  <si>
    <r>
      <t xml:space="preserve">objętość balastowania 
</t>
    </r>
    <r>
      <rPr>
        <sz val="8"/>
        <color theme="1"/>
        <rFont val="Calibri"/>
        <family val="2"/>
        <charset val="238"/>
        <scheme val="minor"/>
      </rPr>
      <t>(z uwzględnieniem podkładów)</t>
    </r>
  </si>
  <si>
    <t>Łączna objętość</t>
  </si>
  <si>
    <t>V</t>
  </si>
  <si>
    <r>
      <t>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</si>
  <si>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r>
      <t>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]</t>
    </r>
  </si>
  <si>
    <t>Uwaga! Podano objętości w stanie zagęszczonym.</t>
  </si>
  <si>
    <t xml:space="preserve">1:x </t>
  </si>
  <si>
    <r>
      <t>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/km]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</si>
</sst>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4" fillId="4" borderId="1" applyNumberFormat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6" fillId="3" borderId="6" xfId="1" applyFont="1" applyBorder="1"/>
    <xf numFmtId="0" fontId="6" fillId="3" borderId="6" xfId="1" applyFont="1" applyBorder="1" applyAlignment="1">
      <alignment horizontal="center"/>
    </xf>
    <xf numFmtId="0" fontId="0" fillId="0" borderId="2" xfId="0" applyBorder="1" applyAlignment="1">
      <alignment wrapText="1"/>
    </xf>
    <xf numFmtId="2" fontId="4" fillId="4" borderId="4" xfId="2" applyNumberFormat="1" applyBorder="1" applyAlignment="1">
      <alignment horizontal="right"/>
    </xf>
    <xf numFmtId="2" fontId="4" fillId="4" borderId="1" xfId="2" applyNumberFormat="1" applyAlignment="1">
      <alignment horizontal="right"/>
    </xf>
    <xf numFmtId="164" fontId="2" fillId="0" borderId="2" xfId="0" applyNumberFormat="1" applyFont="1" applyBorder="1"/>
    <xf numFmtId="2" fontId="2" fillId="2" borderId="2" xfId="0" applyNumberFormat="1" applyFont="1" applyFill="1" applyBorder="1"/>
    <xf numFmtId="164" fontId="4" fillId="4" borderId="1" xfId="2" applyNumberFormat="1" applyAlignment="1">
      <alignment horizontal="right"/>
    </xf>
    <xf numFmtId="0" fontId="10" fillId="0" borderId="0" xfId="0" applyFont="1"/>
    <xf numFmtId="0" fontId="6" fillId="3" borderId="7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8" xfId="1" applyFont="1" applyBorder="1" applyAlignment="1">
      <alignment horizontal="center"/>
    </xf>
    <xf numFmtId="0" fontId="6" fillId="3" borderId="9" xfId="1" applyFont="1" applyBorder="1" applyAlignment="1">
      <alignment horizontal="center"/>
    </xf>
    <xf numFmtId="0" fontId="6" fillId="3" borderId="0" xfId="1" applyFont="1" applyBorder="1" applyAlignment="1">
      <alignment horizontal="center"/>
    </xf>
    <xf numFmtId="0" fontId="6" fillId="3" borderId="10" xfId="1" applyFont="1" applyBorder="1" applyAlignment="1">
      <alignment horizontal="center"/>
    </xf>
  </cellXfs>
  <cellStyles count="3">
    <cellStyle name="Dane wyjściowe" xfId="2" builtinId="21"/>
    <cellStyle name="Neutralny" xfId="1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</xdr:colOff>
      <xdr:row>0</xdr:row>
      <xdr:rowOff>45720</xdr:rowOff>
    </xdr:from>
    <xdr:to>
      <xdr:col>13</xdr:col>
      <xdr:colOff>346146</xdr:colOff>
      <xdr:row>13</xdr:row>
      <xdr:rowOff>152400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8160" y="45720"/>
          <a:ext cx="8057586" cy="271272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"/>
  <sheetViews>
    <sheetView tabSelected="1" topLeftCell="A4" workbookViewId="0">
      <selection activeCell="A12" sqref="A12"/>
    </sheetView>
  </sheetViews>
  <sheetFormatPr defaultRowHeight="14.4" x14ac:dyDescent="0.3"/>
  <cols>
    <col min="1" max="1" width="23.109375" customWidth="1"/>
    <col min="2" max="2" width="21.5546875" customWidth="1"/>
    <col min="5" max="5" width="20.109375" customWidth="1"/>
    <col min="6" max="6" width="17.33203125" customWidth="1"/>
    <col min="7" max="7" width="14" customWidth="1"/>
    <col min="8" max="9" width="12" bestFit="1" customWidth="1"/>
    <col min="10" max="10" width="11" bestFit="1" customWidth="1"/>
  </cols>
  <sheetData>
    <row r="1" spans="1:4" ht="15" thickBot="1" x14ac:dyDescent="0.35">
      <c r="A1" s="11" t="s">
        <v>33</v>
      </c>
      <c r="B1" s="12" t="s">
        <v>34</v>
      </c>
      <c r="C1" s="12" t="s">
        <v>35</v>
      </c>
      <c r="D1" s="12" t="s">
        <v>36</v>
      </c>
    </row>
    <row r="2" spans="1:4" ht="15" thickBot="1" x14ac:dyDescent="0.35">
      <c r="A2" s="20" t="s">
        <v>32</v>
      </c>
      <c r="B2" s="21"/>
      <c r="C2" s="21"/>
      <c r="D2" s="22"/>
    </row>
    <row r="3" spans="1:4" x14ac:dyDescent="0.3">
      <c r="A3" s="6" t="s">
        <v>11</v>
      </c>
      <c r="B3" s="4" t="s">
        <v>0</v>
      </c>
      <c r="C3" s="14">
        <v>2.5</v>
      </c>
      <c r="D3" s="4" t="s">
        <v>16</v>
      </c>
    </row>
    <row r="4" spans="1:4" ht="28.8" x14ac:dyDescent="0.3">
      <c r="A4" s="9" t="s">
        <v>37</v>
      </c>
      <c r="B4" s="3" t="s">
        <v>1</v>
      </c>
      <c r="C4" s="15">
        <v>0.45</v>
      </c>
      <c r="D4" s="3" t="s">
        <v>16</v>
      </c>
    </row>
    <row r="5" spans="1:4" x14ac:dyDescent="0.3">
      <c r="A5" s="5" t="s">
        <v>38</v>
      </c>
      <c r="B5" s="3" t="s">
        <v>27</v>
      </c>
      <c r="C5" s="15">
        <v>0.35</v>
      </c>
      <c r="D5" s="3" t="s">
        <v>16</v>
      </c>
    </row>
    <row r="6" spans="1:4" x14ac:dyDescent="0.3">
      <c r="A6" s="5" t="s">
        <v>26</v>
      </c>
      <c r="B6" s="3" t="s">
        <v>2</v>
      </c>
      <c r="C6" s="15">
        <v>0.23</v>
      </c>
      <c r="D6" s="3" t="s">
        <v>16</v>
      </c>
    </row>
    <row r="7" spans="1:4" ht="15" customHeight="1" x14ac:dyDescent="0.3">
      <c r="A7" s="5" t="s">
        <v>39</v>
      </c>
      <c r="B7" s="3" t="s">
        <v>7</v>
      </c>
      <c r="C7" s="15">
        <v>1.5</v>
      </c>
      <c r="D7" s="3" t="s">
        <v>16</v>
      </c>
    </row>
    <row r="8" spans="1:4" x14ac:dyDescent="0.3">
      <c r="A8" s="5" t="s">
        <v>44</v>
      </c>
      <c r="B8" s="3" t="s">
        <v>3</v>
      </c>
      <c r="C8" s="15">
        <v>4.5</v>
      </c>
      <c r="D8" s="3" t="s">
        <v>16</v>
      </c>
    </row>
    <row r="9" spans="1:4" x14ac:dyDescent="0.3">
      <c r="A9" s="7" t="s">
        <v>31</v>
      </c>
      <c r="B9" s="3" t="s">
        <v>4</v>
      </c>
      <c r="C9" s="15">
        <v>5</v>
      </c>
      <c r="D9" s="3" t="s">
        <v>17</v>
      </c>
    </row>
    <row r="10" spans="1:4" x14ac:dyDescent="0.3">
      <c r="A10" s="5" t="s">
        <v>40</v>
      </c>
      <c r="B10" s="3" t="s">
        <v>5</v>
      </c>
      <c r="C10" s="15">
        <v>0.21</v>
      </c>
      <c r="D10" s="3" t="s">
        <v>16</v>
      </c>
    </row>
    <row r="11" spans="1:4" x14ac:dyDescent="0.3">
      <c r="A11" s="5" t="s">
        <v>41</v>
      </c>
      <c r="B11" s="3" t="s">
        <v>53</v>
      </c>
      <c r="C11" s="15">
        <v>1.5</v>
      </c>
      <c r="D11" s="3" t="s">
        <v>12</v>
      </c>
    </row>
    <row r="12" spans="1:4" ht="16.2" x14ac:dyDescent="0.3">
      <c r="A12" s="5" t="s">
        <v>29</v>
      </c>
      <c r="B12" s="3" t="s">
        <v>10</v>
      </c>
      <c r="C12" s="18">
        <v>0.12239999999999999</v>
      </c>
      <c r="D12" s="3" t="s">
        <v>51</v>
      </c>
    </row>
    <row r="13" spans="1:4" x14ac:dyDescent="0.3">
      <c r="A13" s="5" t="s">
        <v>30</v>
      </c>
      <c r="B13" s="3" t="s">
        <v>6</v>
      </c>
      <c r="C13" s="15">
        <v>0.6</v>
      </c>
      <c r="D13" s="3" t="s">
        <v>16</v>
      </c>
    </row>
    <row r="14" spans="1:4" x14ac:dyDescent="0.3">
      <c r="A14" s="23" t="s">
        <v>42</v>
      </c>
      <c r="B14" s="24"/>
      <c r="C14" s="24"/>
      <c r="D14" s="25"/>
    </row>
    <row r="15" spans="1:4" ht="27.6" x14ac:dyDescent="0.3">
      <c r="A15" s="10" t="s">
        <v>43</v>
      </c>
      <c r="B15" s="3" t="s">
        <v>8</v>
      </c>
      <c r="C15" s="16">
        <f>IF(C9&gt;0,(0.5*((0.5*C3+0.5*C8+C4+((C10+AR65)*C11))+(0.5*C3+0.5*C8+C4+((C10+AR65+AR66)*C11)))*AR66)+(0.5*AR68*(0.5*C3+0.5*C8+C4+((C10+AR65+AR66)*C11))),AT60)*2</f>
        <v>2.5966364864864868</v>
      </c>
      <c r="D15" s="2" t="s">
        <v>50</v>
      </c>
    </row>
    <row r="16" spans="1:4" ht="39" x14ac:dyDescent="0.3">
      <c r="A16" s="10" t="s">
        <v>45</v>
      </c>
      <c r="B16" s="3" t="s">
        <v>9</v>
      </c>
      <c r="C16" s="16">
        <f>(0.5*((0.5*C3+0.5*C8+C4+((C10+AR65)*C11)+(0.5*C3+0.5*C8+C4)))*(C10+AR65))*2</f>
        <v>2.7703499999999996</v>
      </c>
      <c r="D16" s="2" t="s">
        <v>50</v>
      </c>
    </row>
    <row r="17" spans="1:4" ht="16.2" x14ac:dyDescent="0.3">
      <c r="A17" s="2" t="s">
        <v>46</v>
      </c>
      <c r="B17" s="8" t="s">
        <v>23</v>
      </c>
      <c r="C17" s="17">
        <f>C15*1000</f>
        <v>2596.6364864864868</v>
      </c>
      <c r="D17" s="2" t="s">
        <v>54</v>
      </c>
    </row>
    <row r="18" spans="1:4" ht="25.8" x14ac:dyDescent="0.3">
      <c r="A18" s="13" t="s">
        <v>47</v>
      </c>
      <c r="B18" s="8" t="s">
        <v>24</v>
      </c>
      <c r="C18" s="17">
        <f>(C16*1000)-(C12*1000/C13)</f>
        <v>2566.3499999999995</v>
      </c>
      <c r="D18" s="2" t="s">
        <v>54</v>
      </c>
    </row>
    <row r="19" spans="1:4" ht="16.2" x14ac:dyDescent="0.3">
      <c r="A19" s="2" t="s">
        <v>48</v>
      </c>
      <c r="B19" s="3" t="s">
        <v>49</v>
      </c>
      <c r="C19" s="17">
        <f>C17+C18</f>
        <v>5162.9864864864867</v>
      </c>
      <c r="D19" s="2" t="s">
        <v>54</v>
      </c>
    </row>
    <row r="20" spans="1:4" x14ac:dyDescent="0.3">
      <c r="A20" s="19" t="s">
        <v>52</v>
      </c>
    </row>
    <row r="60" spans="42:48" x14ac:dyDescent="0.3">
      <c r="AP60" s="5" t="s">
        <v>25</v>
      </c>
      <c r="AQ60" s="3" t="s">
        <v>6</v>
      </c>
      <c r="AR60" s="3">
        <f>C10*C3</f>
        <v>0.52500000000000002</v>
      </c>
      <c r="AS60" s="3" t="s">
        <v>19</v>
      </c>
      <c r="AT60">
        <f>0.5*(2*(C4+0.5*C3+0.5*C8+C11*(C10+C5-C6))+C11*C6)*C6</f>
        <v>1.0620250000000002</v>
      </c>
      <c r="AU60">
        <f>AT60*2</f>
        <v>2.1240500000000004</v>
      </c>
      <c r="AV60">
        <f>(I3+I4)*2</f>
        <v>0</v>
      </c>
    </row>
    <row r="61" spans="42:48" x14ac:dyDescent="0.3">
      <c r="AP61" s="5" t="s">
        <v>28</v>
      </c>
      <c r="AQ61" s="3" t="s">
        <v>18</v>
      </c>
      <c r="AR61" s="3">
        <f>C4*C11</f>
        <v>0.67500000000000004</v>
      </c>
      <c r="AS61" s="3"/>
      <c r="AT61">
        <f>AT60+I3</f>
        <v>1.0620250000000002</v>
      </c>
    </row>
    <row r="62" spans="42:48" x14ac:dyDescent="0.3">
      <c r="AQ62" t="s">
        <v>13</v>
      </c>
      <c r="AR62">
        <f>ATAN((C9/100))</f>
        <v>4.9958395721942765E-2</v>
      </c>
      <c r="AT62">
        <f>AT61*2</f>
        <v>2.1240500000000004</v>
      </c>
    </row>
    <row r="63" spans="42:48" x14ac:dyDescent="0.3">
      <c r="AQ63" t="s">
        <v>14</v>
      </c>
      <c r="AR63">
        <f>SIN(AR62)</f>
        <v>4.9937616943892239E-2</v>
      </c>
      <c r="AS63">
        <f>DEGREES(AR62)</f>
        <v>2.8624052261117479</v>
      </c>
    </row>
    <row r="64" spans="42:48" x14ac:dyDescent="0.3">
      <c r="AQ64" t="s">
        <v>15</v>
      </c>
      <c r="AR64">
        <f>AR63*(0.5*C3+0.5*C8+C4)</f>
        <v>0.19725358692837436</v>
      </c>
    </row>
    <row r="65" spans="43:44" x14ac:dyDescent="0.3">
      <c r="AR65" s="3">
        <f>C5-C6</f>
        <v>0.11999999999999997</v>
      </c>
    </row>
    <row r="66" spans="43:44" x14ac:dyDescent="0.3">
      <c r="AQ66" t="s">
        <v>20</v>
      </c>
      <c r="AR66">
        <f>C6-((0.5*C8-0.5*C7)*C9/100)</f>
        <v>0.15500000000000003</v>
      </c>
    </row>
    <row r="67" spans="43:44" x14ac:dyDescent="0.3">
      <c r="AQ67" s="1" t="s">
        <v>21</v>
      </c>
      <c r="AR67" s="1">
        <f>AR69*C9/100</f>
        <v>0.23387500000000003</v>
      </c>
    </row>
    <row r="68" spans="43:44" x14ac:dyDescent="0.3">
      <c r="AQ68" s="1" t="s">
        <v>22</v>
      </c>
      <c r="AR68" s="1">
        <f>(100*AR67/C9)/(100/C9-C11)</f>
        <v>0.25283783783783786</v>
      </c>
    </row>
    <row r="69" spans="43:44" x14ac:dyDescent="0.3">
      <c r="AR69">
        <f>0.5*C3+0.5*C8+C4+((C10+AR66+AR65)*C11)</f>
        <v>4.6775000000000002</v>
      </c>
    </row>
  </sheetData>
  <mergeCells count="2">
    <mergeCell ref="A2:D2"/>
    <mergeCell ref="A14:D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Linia dwutorowa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2017-06-16T19:41:56Z</dcterms:modified>
</cp:coreProperties>
</file>